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PILOT POINTS CALC" sheetId="1" r:id="rId1"/>
  </sheets>
  <definedNames>
    <definedName name="_xlnm.Print_Area" localSheetId="0">'PILOT POINTS CALC'!$A$1:$BH$76</definedName>
  </definedNames>
  <calcPr fullCalcOnLoad="1"/>
</workbook>
</file>

<file path=xl/sharedStrings.xml><?xml version="1.0" encoding="utf-8"?>
<sst xmlns="http://schemas.openxmlformats.org/spreadsheetml/2006/main" count="67" uniqueCount="47">
  <si>
    <t>1-9</t>
  </si>
  <si>
    <t>10-49</t>
  </si>
  <si>
    <t>1-29</t>
  </si>
  <si>
    <t>30-99</t>
  </si>
  <si>
    <t>100+</t>
  </si>
  <si>
    <t>Will you meet any of these Environmentally Sustainable benchmarks?</t>
  </si>
  <si>
    <t>Will you meet any of these Community Investment benchmarks?</t>
  </si>
  <si>
    <t>Will you meet any of these Educations/Workforce Investment benchmarks?</t>
  </si>
  <si>
    <t>Choose one:</t>
  </si>
  <si>
    <t>Choose as many as apply:</t>
  </si>
  <si>
    <t>How many permanent new jobs will you create?</t>
  </si>
  <si>
    <t>How many jobs you will retain?</t>
  </si>
  <si>
    <t>Choose one or none:</t>
  </si>
  <si>
    <t>applicable</t>
  </si>
  <si>
    <t>Type x in</t>
  </si>
  <si>
    <t>box where</t>
  </si>
  <si>
    <t>6 points or less</t>
  </si>
  <si>
    <t>7-8 points</t>
  </si>
  <si>
    <t>9-11 points</t>
  </si>
  <si>
    <t>12 points or more</t>
  </si>
  <si>
    <t>Tax Exemption Points</t>
  </si>
  <si>
    <t>Tax Year</t>
  </si>
  <si>
    <t>Qualifies?</t>
  </si>
  <si>
    <t>UCIDA PILOT Points Calculator</t>
  </si>
  <si>
    <t>Reuse/Rehabilitation of existing industrial site or construction in a shovel-ready site/designated business park.</t>
  </si>
  <si>
    <t>LEEDS Certified (www.usgbc.org) or significant renewable energy utilization through the use of photovoltaic energy array.</t>
  </si>
  <si>
    <t>Reclaim Brownfields or LEEDS Certified Silver or higher.</t>
  </si>
  <si>
    <t>Project easily accessible using public transportation (bus stop within 1/4 mile).</t>
  </si>
  <si>
    <t>Needed industry or service in the local economy as defined by Ulster County or local economic development plan.</t>
  </si>
  <si>
    <t>Collaborate with the UC Workforce Investment Board/Workforce System One-Stop Job Center.</t>
  </si>
  <si>
    <t>Development in economically distressed area of Ulster County, with economic distress defined by the US Economic Development Administration.</t>
  </si>
  <si>
    <t>Percentage of Exemption</t>
  </si>
  <si>
    <t>No exemptions</t>
  </si>
  <si>
    <t>Workforce housing (moderately priced dwelling units that families earning 60% to 120% of the AMI(Area Median Income) can purchase or rent, or senior/disabled housing.</t>
  </si>
  <si>
    <t>During the Construction Phase Job Creation:</t>
  </si>
  <si>
    <t>Choose one or more, or none:</t>
  </si>
  <si>
    <t>90% will be Regional Labor (Ulster, Sullivan, Greene, Columbia, Dutchess, Orange)</t>
  </si>
  <si>
    <t>50% of the Construction Workforce will be paid Prevailing Wages</t>
  </si>
  <si>
    <t>75% or better of the Construction Workforce will be paid Prevailing Wages</t>
  </si>
  <si>
    <t>At least 50% of your workforce required to have advanced education credential (technical degree from an Accredited Technical College, approved NYS Apprenticeship Program, or Associate degree or higher.</t>
  </si>
  <si>
    <t>If 50+, enter total number of jobs here:</t>
  </si>
  <si>
    <t>Receive 1 additional point for every additional 15 jobs over 50</t>
  </si>
  <si>
    <t>Are at least 80% of FTE's (Full-Time Equivalent) receiving the following hourly wage (incl. benefits) or better?</t>
  </si>
  <si>
    <t>Worth 1 point</t>
  </si>
  <si>
    <t>Worth 2 points</t>
  </si>
  <si>
    <t>Worth 3 points</t>
  </si>
  <si>
    <t>Points as per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</si>
</sst>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u val="single"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16" fontId="0" fillId="0" borderId="6" xfId="0" applyNumberFormat="1" applyBorder="1" applyAlignment="1" applyProtection="1" quotePrefix="1">
      <alignment horizontal="left" vertical="center"/>
      <protection/>
    </xf>
    <xf numFmtId="0" fontId="0" fillId="1" borderId="6" xfId="0" applyFill="1" applyBorder="1" applyAlignment="1" applyProtection="1">
      <alignment vertical="center"/>
      <protection/>
    </xf>
    <xf numFmtId="0" fontId="0" fillId="1" borderId="6" xfId="0" applyFill="1" applyBorder="1" applyAlignment="1" applyProtection="1">
      <alignment horizontal="center" vertical="center"/>
      <protection/>
    </xf>
    <xf numFmtId="0" fontId="0" fillId="0" borderId="6" xfId="0" applyBorder="1" applyAlignment="1" applyProtection="1" quotePrefix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 wrapText="1"/>
      <protection/>
    </xf>
    <xf numFmtId="164" fontId="0" fillId="0" borderId="6" xfId="0" applyNumberForma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1" borderId="2" xfId="0" applyFont="1" applyFill="1" applyBorder="1" applyAlignment="1" applyProtection="1">
      <alignment horizontal="center" vertical="center"/>
      <protection/>
    </xf>
    <xf numFmtId="9" fontId="2" fillId="0" borderId="0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9" fontId="2" fillId="0" borderId="4" xfId="0" applyNumberFormat="1" applyFont="1" applyBorder="1" applyAlignment="1" applyProtection="1">
      <alignment horizontal="left"/>
      <protection/>
    </xf>
    <xf numFmtId="0" fontId="2" fillId="1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3"/>
  <sheetViews>
    <sheetView tabSelected="1" workbookViewId="0" topLeftCell="A1">
      <selection activeCell="D8" sqref="D8"/>
    </sheetView>
  </sheetViews>
  <sheetFormatPr defaultColWidth="9.140625" defaultRowHeight="12.75"/>
  <cols>
    <col min="1" max="1" width="46.28125" style="0" customWidth="1"/>
    <col min="2" max="2" width="25.57421875" style="1" customWidth="1"/>
    <col min="3" max="3" width="41.28125" style="0" customWidth="1"/>
    <col min="4" max="4" width="12.140625" style="3" bestFit="1" customWidth="1"/>
    <col min="5" max="59" width="9.140625" style="0" hidden="1" customWidth="1"/>
    <col min="60" max="60" width="22.00390625" style="3" hidden="1" customWidth="1"/>
  </cols>
  <sheetData>
    <row r="1" spans="1:61" ht="34.5">
      <c r="A1" s="55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7"/>
    </row>
    <row r="2" spans="1:61" ht="12.75">
      <c r="A2" s="10"/>
      <c r="B2" s="11"/>
      <c r="C2" s="12"/>
      <c r="D2" s="13" t="s">
        <v>14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3"/>
      <c r="BI2" s="7"/>
    </row>
    <row r="3" spans="1:61" ht="12.75">
      <c r="A3" s="10"/>
      <c r="B3" s="11"/>
      <c r="C3" s="12"/>
      <c r="D3" s="13" t="s">
        <v>15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3"/>
      <c r="BI3" s="7"/>
    </row>
    <row r="4" spans="1:61" ht="13.5" thickBot="1">
      <c r="A4" s="14"/>
      <c r="B4" s="15"/>
      <c r="C4" s="16"/>
      <c r="D4" s="17" t="s">
        <v>13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17"/>
      <c r="BI4" s="7"/>
    </row>
    <row r="5" spans="1:61" s="2" customFormat="1" ht="24.75" customHeight="1" thickBot="1">
      <c r="A5" s="18" t="s">
        <v>10</v>
      </c>
      <c r="B5" s="19" t="s">
        <v>8</v>
      </c>
      <c r="C5" s="20" t="s">
        <v>0</v>
      </c>
      <c r="D5" s="51"/>
      <c r="E5" s="8">
        <f>IF(D5="",0,1)</f>
        <v>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19" t="s">
        <v>43</v>
      </c>
      <c r="BI5" s="8"/>
    </row>
    <row r="6" spans="1:61" s="2" customFormat="1" ht="24.75" customHeight="1" thickBot="1">
      <c r="A6" s="21"/>
      <c r="B6" s="22"/>
      <c r="C6" s="23" t="s">
        <v>1</v>
      </c>
      <c r="D6" s="51"/>
      <c r="E6" s="8">
        <f>IF(D6="",0,2)</f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9" t="s">
        <v>44</v>
      </c>
      <c r="BI6" s="8"/>
    </row>
    <row r="7" spans="1:61" s="2" customFormat="1" ht="24.75" customHeight="1" thickBot="1">
      <c r="A7" s="53" t="s">
        <v>41</v>
      </c>
      <c r="B7" s="54"/>
      <c r="C7" s="24" t="s">
        <v>40</v>
      </c>
      <c r="D7" s="51"/>
      <c r="E7" s="9">
        <f>SUM(F7:BG7)</f>
        <v>0</v>
      </c>
      <c r="F7" s="8">
        <f>IF($D$7&gt;49,1,0)</f>
        <v>0</v>
      </c>
      <c r="G7" s="8">
        <f>IF($D$7&gt;64,1,0)</f>
        <v>0</v>
      </c>
      <c r="H7" s="8">
        <f>IF($D$7&gt;79,1,0)</f>
        <v>0</v>
      </c>
      <c r="I7" s="8">
        <f>IF($D$7&gt;94,1,0)</f>
        <v>0</v>
      </c>
      <c r="J7" s="8">
        <f>IF($D$7&gt;109,1,0)</f>
        <v>0</v>
      </c>
      <c r="K7" s="8">
        <f>IF($D$7&gt;124,1,0)</f>
        <v>0</v>
      </c>
      <c r="L7" s="8">
        <f>IF($D$7&gt;139,1,0)</f>
        <v>0</v>
      </c>
      <c r="M7" s="8">
        <f>IF($D$7&gt;154,1,0)</f>
        <v>0</v>
      </c>
      <c r="N7" s="8">
        <f>IF($D$7&gt;169,1,0)</f>
        <v>0</v>
      </c>
      <c r="O7" s="8">
        <f>IF($D$7&gt;184,1,0)</f>
        <v>0</v>
      </c>
      <c r="P7" s="8">
        <f>IF($D$7&gt;199,1,0)</f>
        <v>0</v>
      </c>
      <c r="Q7" s="8">
        <f>IF($D$7&gt;214,1,0)</f>
        <v>0</v>
      </c>
      <c r="R7" s="8">
        <f>IF($D$7&gt;229,1,0)</f>
        <v>0</v>
      </c>
      <c r="S7" s="8">
        <f>IF($D$7&gt;244,1,0)</f>
        <v>0</v>
      </c>
      <c r="T7" s="8">
        <f>IF($D$7&gt;259,1,0)</f>
        <v>0</v>
      </c>
      <c r="U7" s="8">
        <f>IF($D$7&gt;274,1,0)</f>
        <v>0</v>
      </c>
      <c r="V7" s="8">
        <f>IF($D$7&gt;289,1,0)</f>
        <v>0</v>
      </c>
      <c r="W7" s="8">
        <f>IF($D$7&gt;304,1,0)</f>
        <v>0</v>
      </c>
      <c r="X7" s="8">
        <f>IF($D$7&gt;319,1,0)</f>
        <v>0</v>
      </c>
      <c r="Y7" s="8">
        <f>IF($D$7&gt;334,1,0)</f>
        <v>0</v>
      </c>
      <c r="Z7" s="8">
        <f>IF($D$7&gt;349,1,0)</f>
        <v>0</v>
      </c>
      <c r="AA7" s="8">
        <f>IF($D$7&gt;364,1,0)</f>
        <v>0</v>
      </c>
      <c r="AB7" s="8">
        <f>IF($D$7&gt;379,1,0)</f>
        <v>0</v>
      </c>
      <c r="AC7" s="8">
        <f>IF($D$7&gt;394,1,0)</f>
        <v>0</v>
      </c>
      <c r="AD7" s="8">
        <f>IF($D$7&gt;409,1,0)</f>
        <v>0</v>
      </c>
      <c r="AE7" s="8">
        <f>IF($D$7&gt;424,1,0)</f>
        <v>0</v>
      </c>
      <c r="AF7" s="8">
        <f>IF($D$7&gt;439,1,0)</f>
        <v>0</v>
      </c>
      <c r="AG7" s="8">
        <f>IF($D$7&gt;454,1,0)</f>
        <v>0</v>
      </c>
      <c r="AH7" s="8">
        <f>IF($D$7&gt;469,1,0)</f>
        <v>0</v>
      </c>
      <c r="AI7" s="8">
        <f>IF($D$7&gt;484,1,0)</f>
        <v>0</v>
      </c>
      <c r="AJ7" s="8">
        <f>IF($D$7&gt;499,1,0)</f>
        <v>0</v>
      </c>
      <c r="AK7" s="8">
        <f>IF($D$7&gt;514,1,0)</f>
        <v>0</v>
      </c>
      <c r="AL7" s="8">
        <f>IF($D$7&gt;529,1,0)</f>
        <v>0</v>
      </c>
      <c r="AM7" s="8">
        <f>IF($D$7&gt;544,1,0)</f>
        <v>0</v>
      </c>
      <c r="AN7" s="8">
        <f>IF($D$7&gt;559,1,0)</f>
        <v>0</v>
      </c>
      <c r="AO7" s="8">
        <f>IF($D$7&gt;574,1,0)</f>
        <v>0</v>
      </c>
      <c r="AP7" s="8">
        <f>IF($D$7&gt;589,1,0)</f>
        <v>0</v>
      </c>
      <c r="AQ7" s="8">
        <f>IF($D$7&gt;604,1,0)</f>
        <v>0</v>
      </c>
      <c r="AR7" s="8">
        <f>IF($D$7&gt;619,1,0)</f>
        <v>0</v>
      </c>
      <c r="AS7" s="8">
        <f>IF($D$7&gt;634,1,0)</f>
        <v>0</v>
      </c>
      <c r="AT7" s="8">
        <f>IF($D$7&gt;649,1,0)</f>
        <v>0</v>
      </c>
      <c r="AU7" s="8">
        <f>IF($D$7&gt;664,1,0)</f>
        <v>0</v>
      </c>
      <c r="AV7" s="8">
        <f>IF($D$7&gt;679,1,0)</f>
        <v>0</v>
      </c>
      <c r="AW7" s="8">
        <f>IF($D$7&gt;694,1,0)</f>
        <v>0</v>
      </c>
      <c r="AX7" s="8">
        <f>IF($D$7&gt;709,1,0)</f>
        <v>0</v>
      </c>
      <c r="AY7" s="8">
        <f>IF($D$7&gt;724,1,0)</f>
        <v>0</v>
      </c>
      <c r="AZ7" s="8">
        <f>IF($D$7&gt;739,1,0)</f>
        <v>0</v>
      </c>
      <c r="BA7" s="8">
        <f>IF($D$7&gt;754,1,0)</f>
        <v>0</v>
      </c>
      <c r="BB7" s="8">
        <f>IF($D$7&gt;769,1,0)</f>
        <v>0</v>
      </c>
      <c r="BC7" s="8">
        <f>IF($D$7&gt;784,1,0)</f>
        <v>0</v>
      </c>
      <c r="BD7" s="8">
        <f>IF($D$7&gt;799,1,0)</f>
        <v>0</v>
      </c>
      <c r="BE7" s="8">
        <f>IF($D$7&gt;814,1,0)</f>
        <v>0</v>
      </c>
      <c r="BF7" s="8">
        <f>IF($D$7&gt;829,1,0)</f>
        <v>0</v>
      </c>
      <c r="BG7" s="8">
        <f>IF($D$7&gt;844,1,0)</f>
        <v>0</v>
      </c>
      <c r="BH7" s="19" t="s">
        <v>46</v>
      </c>
      <c r="BI7" s="8"/>
    </row>
    <row r="8" spans="1:61" s="2" customFormat="1" ht="15" customHeight="1" thickBot="1">
      <c r="A8" s="25"/>
      <c r="B8" s="26"/>
      <c r="C8" s="27"/>
      <c r="D8" s="5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26"/>
      <c r="BI8" s="8"/>
    </row>
    <row r="9" spans="1:61" s="2" customFormat="1" ht="24.75" customHeight="1" thickBot="1">
      <c r="A9" s="18" t="s">
        <v>11</v>
      </c>
      <c r="B9" s="19" t="s">
        <v>8</v>
      </c>
      <c r="C9" s="23" t="s">
        <v>2</v>
      </c>
      <c r="D9" s="51"/>
      <c r="E9" s="8">
        <f>IF(D9="",0,1)</f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19" t="s">
        <v>43</v>
      </c>
      <c r="BI9" s="8"/>
    </row>
    <row r="10" spans="1:61" s="2" customFormat="1" ht="24.75" customHeight="1" thickBot="1">
      <c r="A10" s="21"/>
      <c r="B10" s="22"/>
      <c r="C10" s="23" t="s">
        <v>3</v>
      </c>
      <c r="D10" s="51"/>
      <c r="E10" s="8">
        <f>IF(D10="",0,2)</f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19" t="s">
        <v>44</v>
      </c>
      <c r="BI10" s="8"/>
    </row>
    <row r="11" spans="1:61" s="2" customFormat="1" ht="24.75" customHeight="1" thickBot="1">
      <c r="A11" s="21"/>
      <c r="B11" s="22"/>
      <c r="C11" s="23" t="s">
        <v>4</v>
      </c>
      <c r="D11" s="51"/>
      <c r="E11" s="8">
        <f>IF(D11="",0,3)</f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19" t="s">
        <v>45</v>
      </c>
      <c r="BI11" s="8"/>
    </row>
    <row r="12" spans="1:61" s="2" customFormat="1" ht="15" customHeight="1" thickBot="1">
      <c r="A12" s="25"/>
      <c r="B12" s="26"/>
      <c r="C12" s="27"/>
      <c r="D12" s="5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26"/>
      <c r="BI12" s="8"/>
    </row>
    <row r="13" spans="1:61" s="2" customFormat="1" ht="39.75" thickBot="1">
      <c r="A13" s="28" t="s">
        <v>42</v>
      </c>
      <c r="B13" s="19" t="s">
        <v>12</v>
      </c>
      <c r="C13" s="29">
        <v>16.26</v>
      </c>
      <c r="D13" s="51"/>
      <c r="E13" s="8">
        <f>IF(D13="",0,1)</f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9" t="s">
        <v>43</v>
      </c>
      <c r="BI13" s="8"/>
    </row>
    <row r="14" spans="1:61" s="2" customFormat="1" ht="27.75" customHeight="1" thickBot="1">
      <c r="A14" s="21"/>
      <c r="B14" s="22"/>
      <c r="C14" s="29">
        <v>20</v>
      </c>
      <c r="D14" s="51"/>
      <c r="E14" s="8">
        <f>IF(D14="",0,2)</f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9" t="s">
        <v>44</v>
      </c>
      <c r="BI14" s="8"/>
    </row>
    <row r="15" spans="1:61" s="2" customFormat="1" ht="27.75" customHeight="1" thickBot="1">
      <c r="A15" s="21"/>
      <c r="B15" s="22"/>
      <c r="C15" s="29">
        <v>25</v>
      </c>
      <c r="D15" s="51"/>
      <c r="E15" s="8">
        <f>IF(D15="",0,3)</f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19" t="s">
        <v>45</v>
      </c>
      <c r="BI15" s="8"/>
    </row>
    <row r="16" spans="1:61" s="2" customFormat="1" ht="15" customHeight="1" thickBot="1">
      <c r="A16" s="25"/>
      <c r="B16" s="26"/>
      <c r="C16" s="27"/>
      <c r="D16" s="5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26"/>
      <c r="BI16" s="8"/>
    </row>
    <row r="17" spans="1:61" ht="38.25" customHeight="1" thickBot="1">
      <c r="A17" s="18" t="s">
        <v>34</v>
      </c>
      <c r="B17" s="19" t="s">
        <v>35</v>
      </c>
      <c r="C17" s="30" t="s">
        <v>36</v>
      </c>
      <c r="D17" s="51"/>
      <c r="E17" s="8">
        <f>IF(D17="",0,1)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19" t="s">
        <v>43</v>
      </c>
      <c r="BI17" s="7"/>
    </row>
    <row r="18" spans="1:61" ht="38.25" customHeight="1" thickBot="1">
      <c r="A18" s="21"/>
      <c r="B18" s="22"/>
      <c r="C18" s="30" t="s">
        <v>37</v>
      </c>
      <c r="D18" s="51"/>
      <c r="E18" s="8">
        <f>IF(D18="",0,2)</f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9" t="s">
        <v>44</v>
      </c>
      <c r="BI18" s="7"/>
    </row>
    <row r="19" spans="1:61" ht="38.25" customHeight="1" thickBot="1">
      <c r="A19" s="21"/>
      <c r="B19" s="22"/>
      <c r="C19" s="30" t="s">
        <v>38</v>
      </c>
      <c r="D19" s="51"/>
      <c r="E19" s="8">
        <f>IF(D19="",0,3)</f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19" t="s">
        <v>45</v>
      </c>
      <c r="BI19" s="7"/>
    </row>
    <row r="20" spans="1:61" ht="15" customHeight="1" thickBot="1">
      <c r="A20" s="25"/>
      <c r="B20" s="26"/>
      <c r="C20" s="27"/>
      <c r="D20" s="5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26"/>
      <c r="BI20" s="7"/>
    </row>
    <row r="21" spans="1:61" ht="49.5" customHeight="1" thickBot="1">
      <c r="A21" s="28" t="s">
        <v>5</v>
      </c>
      <c r="B21" s="19" t="s">
        <v>9</v>
      </c>
      <c r="C21" s="30" t="s">
        <v>24</v>
      </c>
      <c r="D21" s="51"/>
      <c r="E21" s="8">
        <f>IF(D21="",0,1)</f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19" t="s">
        <v>43</v>
      </c>
      <c r="BI21" s="7"/>
    </row>
    <row r="22" spans="1:61" ht="49.5" customHeight="1" thickBot="1">
      <c r="A22" s="21"/>
      <c r="B22" s="22"/>
      <c r="C22" s="30" t="s">
        <v>25</v>
      </c>
      <c r="D22" s="51"/>
      <c r="E22" s="8">
        <f>IF(D22="",0,2)</f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9" t="s">
        <v>44</v>
      </c>
      <c r="BI22" s="7"/>
    </row>
    <row r="23" spans="1:61" ht="49.5" customHeight="1" thickBot="1">
      <c r="A23" s="21"/>
      <c r="B23" s="22"/>
      <c r="C23" s="30" t="s">
        <v>26</v>
      </c>
      <c r="D23" s="51"/>
      <c r="E23" s="8">
        <f>IF(D23="",0,3)</f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19" t="s">
        <v>45</v>
      </c>
      <c r="BI23" s="7"/>
    </row>
    <row r="24" spans="1:61" ht="15" customHeight="1" thickBot="1">
      <c r="A24" s="25"/>
      <c r="B24" s="26"/>
      <c r="C24" s="27"/>
      <c r="D24" s="5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26"/>
      <c r="BI24" s="7"/>
    </row>
    <row r="25" spans="1:61" ht="49.5" customHeight="1" thickBot="1">
      <c r="A25" s="28" t="s">
        <v>6</v>
      </c>
      <c r="B25" s="19" t="s">
        <v>9</v>
      </c>
      <c r="C25" s="30" t="s">
        <v>27</v>
      </c>
      <c r="D25" s="51"/>
      <c r="E25" s="8">
        <f>IF(D25="",0,1)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19" t="s">
        <v>43</v>
      </c>
      <c r="BI25" s="7"/>
    </row>
    <row r="26" spans="1:61" ht="49.5" customHeight="1" thickBot="1">
      <c r="A26" s="21"/>
      <c r="B26" s="22"/>
      <c r="C26" s="30" t="s">
        <v>30</v>
      </c>
      <c r="D26" s="51"/>
      <c r="E26" s="8">
        <f>IF(D26="",0,2)</f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19" t="s">
        <v>44</v>
      </c>
      <c r="BI26" s="7"/>
    </row>
    <row r="27" spans="1:61" ht="49.5" customHeight="1" thickBot="1">
      <c r="A27" s="21"/>
      <c r="B27" s="22"/>
      <c r="C27" s="30" t="s">
        <v>28</v>
      </c>
      <c r="D27" s="51"/>
      <c r="E27" s="8">
        <f>IF(D27="",0,3)</f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19" t="s">
        <v>45</v>
      </c>
      <c r="BI27" s="7"/>
    </row>
    <row r="28" spans="1:61" ht="15" customHeight="1" thickBot="1">
      <c r="A28" s="25"/>
      <c r="B28" s="26"/>
      <c r="C28" s="27"/>
      <c r="D28" s="5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26"/>
      <c r="BI28" s="7"/>
    </row>
    <row r="29" spans="1:61" ht="67.5" customHeight="1" thickBot="1">
      <c r="A29" s="28" t="s">
        <v>7</v>
      </c>
      <c r="B29" s="19" t="s">
        <v>9</v>
      </c>
      <c r="C29" s="30" t="s">
        <v>29</v>
      </c>
      <c r="D29" s="51"/>
      <c r="E29" s="8">
        <f>IF(D29="",0,1)</f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19" t="s">
        <v>43</v>
      </c>
      <c r="BI29" s="7"/>
    </row>
    <row r="30" spans="1:61" ht="67.5" customHeight="1" thickBot="1">
      <c r="A30" s="21"/>
      <c r="B30" s="22"/>
      <c r="C30" s="30" t="s">
        <v>39</v>
      </c>
      <c r="D30" s="51"/>
      <c r="E30" s="8">
        <f>IF(D30="",0,2)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19" t="s">
        <v>44</v>
      </c>
      <c r="BI30" s="7"/>
    </row>
    <row r="31" spans="1:61" ht="67.5" customHeight="1" thickBot="1">
      <c r="A31" s="21"/>
      <c r="B31" s="22"/>
      <c r="C31" s="30" t="s">
        <v>33</v>
      </c>
      <c r="D31" s="51"/>
      <c r="E31" s="8">
        <f>IF(D31="",0,3)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19" t="s">
        <v>45</v>
      </c>
      <c r="BI31" s="7"/>
    </row>
    <row r="32" spans="1:61" ht="15" customHeight="1" thickBot="1">
      <c r="A32" s="25"/>
      <c r="B32" s="26"/>
      <c r="C32" s="27"/>
      <c r="D32" s="2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26"/>
      <c r="BI32" s="7"/>
    </row>
    <row r="33" spans="1:61" ht="24.75" customHeight="1" thickBot="1">
      <c r="A33" s="21"/>
      <c r="B33" s="22"/>
      <c r="C33" s="22"/>
      <c r="D33" s="19">
        <f>SUM(E5:E31)</f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19"/>
      <c r="BI33" s="7"/>
    </row>
    <row r="34" spans="1:61" ht="15" customHeight="1" thickBot="1">
      <c r="A34" s="25"/>
      <c r="B34" s="26"/>
      <c r="C34" s="27"/>
      <c r="D34" s="2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26"/>
      <c r="BI34" s="7"/>
    </row>
    <row r="35" spans="1:61" ht="13.5" thickBot="1">
      <c r="A35" s="7"/>
      <c r="B35" s="31"/>
      <c r="C35" s="7"/>
      <c r="D35" s="3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32"/>
      <c r="BI35" s="7"/>
    </row>
    <row r="36" spans="1:61" ht="15.75" thickBot="1">
      <c r="A36" s="33" t="s">
        <v>20</v>
      </c>
      <c r="B36" s="34" t="s">
        <v>21</v>
      </c>
      <c r="C36" s="34" t="s">
        <v>31</v>
      </c>
      <c r="D36" s="35" t="s">
        <v>22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32"/>
      <c r="BI36" s="7"/>
    </row>
    <row r="37" spans="1:61" ht="15" thickBot="1">
      <c r="A37" s="36"/>
      <c r="B37" s="37"/>
      <c r="C37" s="38"/>
      <c r="D37" s="3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32"/>
      <c r="BI37" s="7"/>
    </row>
    <row r="38" spans="1:61" ht="15.75" thickBot="1">
      <c r="A38" s="40" t="s">
        <v>16</v>
      </c>
      <c r="B38" s="41" t="s">
        <v>32</v>
      </c>
      <c r="C38" s="41"/>
      <c r="D38" s="42" t="str">
        <f>IF(D33&lt;7,"YES","")</f>
        <v>YES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32"/>
      <c r="BI38" s="7"/>
    </row>
    <row r="39" spans="1:61" ht="15.75" thickBot="1">
      <c r="A39" s="40"/>
      <c r="B39" s="43"/>
      <c r="C39" s="43"/>
      <c r="D39" s="4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32"/>
      <c r="BI39" s="7"/>
    </row>
    <row r="40" spans="1:61" ht="15.75" thickBot="1">
      <c r="A40" s="40" t="s">
        <v>17</v>
      </c>
      <c r="B40" s="41">
        <v>1</v>
      </c>
      <c r="C40" s="45">
        <v>0.5</v>
      </c>
      <c r="D40" s="42">
        <f>IF(D33=7,"YES",IF(D33=8,"YES",""))</f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32"/>
      <c r="BI40" s="7"/>
    </row>
    <row r="41" spans="1:61" ht="15">
      <c r="A41" s="46"/>
      <c r="B41" s="41">
        <v>2</v>
      </c>
      <c r="C41" s="45">
        <v>0.45</v>
      </c>
      <c r="D41" s="4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32"/>
      <c r="BI41" s="7"/>
    </row>
    <row r="42" spans="1:61" ht="15">
      <c r="A42" s="46"/>
      <c r="B42" s="41">
        <v>3</v>
      </c>
      <c r="C42" s="45">
        <v>0.4</v>
      </c>
      <c r="D42" s="4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32"/>
      <c r="BI42" s="7"/>
    </row>
    <row r="43" spans="1:61" ht="15">
      <c r="A43" s="46"/>
      <c r="B43" s="41">
        <v>4</v>
      </c>
      <c r="C43" s="45">
        <v>0.35</v>
      </c>
      <c r="D43" s="4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32"/>
      <c r="BI43" s="7"/>
    </row>
    <row r="44" spans="1:61" ht="15">
      <c r="A44" s="46"/>
      <c r="B44" s="41">
        <v>5</v>
      </c>
      <c r="C44" s="45">
        <v>0.3</v>
      </c>
      <c r="D44" s="4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32"/>
      <c r="BI44" s="7"/>
    </row>
    <row r="45" spans="1:61" ht="15">
      <c r="A45" s="46"/>
      <c r="B45" s="41">
        <v>6</v>
      </c>
      <c r="C45" s="45">
        <v>0.25</v>
      </c>
      <c r="D45" s="4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32"/>
      <c r="BI45" s="7"/>
    </row>
    <row r="46" spans="1:61" ht="15">
      <c r="A46" s="46"/>
      <c r="B46" s="41">
        <v>7</v>
      </c>
      <c r="C46" s="45">
        <v>0.2</v>
      </c>
      <c r="D46" s="4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32"/>
      <c r="BI46" s="7"/>
    </row>
    <row r="47" spans="1:61" ht="15">
      <c r="A47" s="46"/>
      <c r="B47" s="41">
        <v>8</v>
      </c>
      <c r="C47" s="45">
        <v>0.15</v>
      </c>
      <c r="D47" s="4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32"/>
      <c r="BI47" s="7"/>
    </row>
    <row r="48" spans="1:61" ht="15">
      <c r="A48" s="46"/>
      <c r="B48" s="41">
        <v>9</v>
      </c>
      <c r="C48" s="45">
        <v>0.1</v>
      </c>
      <c r="D48" s="4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32"/>
      <c r="BI48" s="7"/>
    </row>
    <row r="49" spans="1:61" ht="15">
      <c r="A49" s="46"/>
      <c r="B49" s="41">
        <v>10</v>
      </c>
      <c r="C49" s="45">
        <v>0.05</v>
      </c>
      <c r="D49" s="4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32"/>
      <c r="BI49" s="7"/>
    </row>
    <row r="50" spans="1:61" ht="15.75" thickBot="1">
      <c r="A50" s="46"/>
      <c r="B50" s="41"/>
      <c r="C50" s="43"/>
      <c r="D50" s="4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32"/>
      <c r="BI50" s="7"/>
    </row>
    <row r="51" spans="1:61" ht="15.75" thickBot="1">
      <c r="A51" s="40" t="s">
        <v>18</v>
      </c>
      <c r="B51" s="41">
        <v>1</v>
      </c>
      <c r="C51" s="45">
        <v>1</v>
      </c>
      <c r="D51" s="42">
        <f>IF(D33=9,"YES",IF(D33=10,"YES",IF(D33=11,"YES","")))</f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32"/>
      <c r="BI51" s="7"/>
    </row>
    <row r="52" spans="1:61" ht="15">
      <c r="A52" s="46"/>
      <c r="B52" s="41">
        <v>2</v>
      </c>
      <c r="C52" s="45">
        <v>1</v>
      </c>
      <c r="D52" s="4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32"/>
      <c r="BI52" s="7"/>
    </row>
    <row r="53" spans="1:61" ht="15">
      <c r="A53" s="46"/>
      <c r="B53" s="41">
        <v>3</v>
      </c>
      <c r="C53" s="45">
        <v>1</v>
      </c>
      <c r="D53" s="4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32"/>
      <c r="BI53" s="7"/>
    </row>
    <row r="54" spans="1:61" ht="15">
      <c r="A54" s="46"/>
      <c r="B54" s="41">
        <v>4</v>
      </c>
      <c r="C54" s="45">
        <v>0.75</v>
      </c>
      <c r="D54" s="4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32"/>
      <c r="BI54" s="7"/>
    </row>
    <row r="55" spans="1:61" ht="15">
      <c r="A55" s="46"/>
      <c r="B55" s="41">
        <v>5</v>
      </c>
      <c r="C55" s="45">
        <v>0.75</v>
      </c>
      <c r="D55" s="4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32"/>
      <c r="BI55" s="7"/>
    </row>
    <row r="56" spans="1:61" ht="15">
      <c r="A56" s="46"/>
      <c r="B56" s="41">
        <v>6</v>
      </c>
      <c r="C56" s="45">
        <v>0.5</v>
      </c>
      <c r="D56" s="4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32"/>
      <c r="BI56" s="7"/>
    </row>
    <row r="57" spans="1:61" ht="15">
      <c r="A57" s="46"/>
      <c r="B57" s="41">
        <v>7</v>
      </c>
      <c r="C57" s="45">
        <v>0.5</v>
      </c>
      <c r="D57" s="4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32"/>
      <c r="BI57" s="7"/>
    </row>
    <row r="58" spans="1:61" ht="15">
      <c r="A58" s="46"/>
      <c r="B58" s="41">
        <v>8</v>
      </c>
      <c r="C58" s="45">
        <v>0.5</v>
      </c>
      <c r="D58" s="4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32"/>
      <c r="BI58" s="7"/>
    </row>
    <row r="59" spans="1:61" ht="15">
      <c r="A59" s="46"/>
      <c r="B59" s="41">
        <v>9</v>
      </c>
      <c r="C59" s="45">
        <v>0.5</v>
      </c>
      <c r="D59" s="4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32"/>
      <c r="BI59" s="7"/>
    </row>
    <row r="60" spans="1:61" ht="15">
      <c r="A60" s="46"/>
      <c r="B60" s="41">
        <v>10</v>
      </c>
      <c r="C60" s="45">
        <v>0.5</v>
      </c>
      <c r="D60" s="4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32"/>
      <c r="BI60" s="7"/>
    </row>
    <row r="61" spans="1:61" ht="15.75" thickBot="1">
      <c r="A61" s="46"/>
      <c r="B61" s="41"/>
      <c r="C61" s="43"/>
      <c r="D61" s="4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32"/>
      <c r="BI61" s="7"/>
    </row>
    <row r="62" spans="1:61" ht="15.75" thickBot="1">
      <c r="A62" s="40" t="s">
        <v>19</v>
      </c>
      <c r="B62" s="41">
        <v>1</v>
      </c>
      <c r="C62" s="45">
        <v>1</v>
      </c>
      <c r="D62" s="42">
        <f>IF(D33&gt;11,"YES","")</f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32"/>
      <c r="BI62" s="7"/>
    </row>
    <row r="63" spans="1:61" ht="15">
      <c r="A63" s="46"/>
      <c r="B63" s="41">
        <v>2</v>
      </c>
      <c r="C63" s="45">
        <v>1</v>
      </c>
      <c r="D63" s="4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32"/>
      <c r="BI63" s="7"/>
    </row>
    <row r="64" spans="1:61" ht="15">
      <c r="A64" s="46"/>
      <c r="B64" s="41">
        <v>3</v>
      </c>
      <c r="C64" s="45">
        <v>1</v>
      </c>
      <c r="D64" s="4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32"/>
      <c r="BI64" s="7"/>
    </row>
    <row r="65" spans="1:61" ht="15">
      <c r="A65" s="46"/>
      <c r="B65" s="41">
        <v>4</v>
      </c>
      <c r="C65" s="45">
        <v>1</v>
      </c>
      <c r="D65" s="4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32"/>
      <c r="BI65" s="7"/>
    </row>
    <row r="66" spans="1:61" ht="15">
      <c r="A66" s="46"/>
      <c r="B66" s="41">
        <v>5</v>
      </c>
      <c r="C66" s="45">
        <v>1</v>
      </c>
      <c r="D66" s="4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32"/>
      <c r="BI66" s="7"/>
    </row>
    <row r="67" spans="1:61" ht="15">
      <c r="A67" s="46"/>
      <c r="B67" s="41">
        <v>6</v>
      </c>
      <c r="C67" s="45">
        <v>0.75</v>
      </c>
      <c r="D67" s="4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32"/>
      <c r="BI67" s="7"/>
    </row>
    <row r="68" spans="1:61" ht="15">
      <c r="A68" s="46"/>
      <c r="B68" s="41">
        <v>7</v>
      </c>
      <c r="C68" s="45">
        <v>0.75</v>
      </c>
      <c r="D68" s="4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32"/>
      <c r="BI68" s="7"/>
    </row>
    <row r="69" spans="1:61" ht="15">
      <c r="A69" s="46"/>
      <c r="B69" s="41">
        <v>8</v>
      </c>
      <c r="C69" s="45">
        <v>0.75</v>
      </c>
      <c r="D69" s="4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32"/>
      <c r="BI69" s="7"/>
    </row>
    <row r="70" spans="1:61" ht="15">
      <c r="A70" s="46"/>
      <c r="B70" s="41">
        <v>9</v>
      </c>
      <c r="C70" s="45">
        <v>0.5</v>
      </c>
      <c r="D70" s="4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32"/>
      <c r="BI70" s="7"/>
    </row>
    <row r="71" spans="1:61" ht="15">
      <c r="A71" s="46"/>
      <c r="B71" s="41">
        <v>10</v>
      </c>
      <c r="C71" s="45">
        <v>0.5</v>
      </c>
      <c r="D71" s="4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32"/>
      <c r="BI71" s="7"/>
    </row>
    <row r="72" spans="1:61" ht="15">
      <c r="A72" s="46"/>
      <c r="B72" s="41">
        <v>11</v>
      </c>
      <c r="C72" s="45">
        <v>0.4</v>
      </c>
      <c r="D72" s="4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32"/>
      <c r="BI72" s="7"/>
    </row>
    <row r="73" spans="1:61" ht="15">
      <c r="A73" s="46"/>
      <c r="B73" s="41">
        <v>12</v>
      </c>
      <c r="C73" s="45">
        <v>0.3</v>
      </c>
      <c r="D73" s="4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32"/>
      <c r="BI73" s="7"/>
    </row>
    <row r="74" spans="1:61" ht="15">
      <c r="A74" s="46"/>
      <c r="B74" s="41">
        <v>13</v>
      </c>
      <c r="C74" s="45">
        <v>0.2</v>
      </c>
      <c r="D74" s="4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32"/>
      <c r="BI74" s="7"/>
    </row>
    <row r="75" spans="1:61" ht="15">
      <c r="A75" s="46"/>
      <c r="B75" s="41">
        <v>14</v>
      </c>
      <c r="C75" s="45">
        <v>0.1</v>
      </c>
      <c r="D75" s="4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32"/>
      <c r="BI75" s="7"/>
    </row>
    <row r="76" spans="1:61" ht="15.75" thickBot="1">
      <c r="A76" s="47"/>
      <c r="B76" s="48">
        <v>15</v>
      </c>
      <c r="C76" s="49">
        <v>0.05</v>
      </c>
      <c r="D76" s="5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32"/>
      <c r="BI76" s="7"/>
    </row>
    <row r="79" spans="1:60" ht="15">
      <c r="A79" s="4"/>
      <c r="B79" s="5"/>
      <c r="C79" s="4"/>
      <c r="D79" s="6"/>
      <c r="BH79" s="6"/>
    </row>
    <row r="80" spans="1:60" ht="15">
      <c r="A80" s="4"/>
      <c r="B80" s="5"/>
      <c r="C80" s="4"/>
      <c r="D80" s="6"/>
      <c r="BH80" s="6"/>
    </row>
    <row r="81" spans="1:60" ht="15">
      <c r="A81" s="4"/>
      <c r="B81" s="5"/>
      <c r="C81" s="4"/>
      <c r="D81" s="6"/>
      <c r="BH81" s="6"/>
    </row>
    <row r="82" spans="1:60" ht="15">
      <c r="A82" s="4"/>
      <c r="B82" s="5"/>
      <c r="C82" s="4"/>
      <c r="D82" s="6"/>
      <c r="BH82" s="6"/>
    </row>
    <row r="83" spans="1:60" ht="15">
      <c r="A83" s="4"/>
      <c r="B83" s="5"/>
      <c r="C83" s="4"/>
      <c r="D83" s="6"/>
      <c r="BH83" s="6"/>
    </row>
    <row r="84" spans="1:60" ht="15">
      <c r="A84" s="4"/>
      <c r="B84" s="5"/>
      <c r="C84" s="4"/>
      <c r="D84" s="6"/>
      <c r="BH84" s="6"/>
    </row>
    <row r="85" spans="1:60" ht="15">
      <c r="A85" s="4"/>
      <c r="B85" s="5"/>
      <c r="C85" s="4"/>
      <c r="D85" s="6"/>
      <c r="BH85" s="6"/>
    </row>
    <row r="86" spans="1:60" ht="15">
      <c r="A86" s="4"/>
      <c r="B86" s="5"/>
      <c r="C86" s="4"/>
      <c r="D86" s="6"/>
      <c r="BH86" s="6"/>
    </row>
    <row r="87" spans="1:60" ht="15">
      <c r="A87" s="4"/>
      <c r="B87" s="5"/>
      <c r="C87" s="4"/>
      <c r="D87" s="6"/>
      <c r="BH87" s="6"/>
    </row>
    <row r="88" spans="1:60" ht="15">
      <c r="A88" s="4"/>
      <c r="B88" s="5"/>
      <c r="C88" s="4"/>
      <c r="D88" s="6"/>
      <c r="BH88" s="6"/>
    </row>
    <row r="89" spans="1:60" ht="15">
      <c r="A89" s="4"/>
      <c r="B89" s="5"/>
      <c r="C89" s="4"/>
      <c r="D89" s="6"/>
      <c r="BH89" s="6"/>
    </row>
    <row r="90" spans="1:60" ht="15">
      <c r="A90" s="4"/>
      <c r="B90" s="5"/>
      <c r="C90" s="4"/>
      <c r="D90" s="6"/>
      <c r="BH90" s="6"/>
    </row>
    <row r="91" spans="1:60" ht="15">
      <c r="A91" s="4"/>
      <c r="B91" s="5"/>
      <c r="C91" s="4"/>
      <c r="D91" s="6"/>
      <c r="BH91" s="6"/>
    </row>
    <row r="92" spans="1:60" ht="15">
      <c r="A92" s="4"/>
      <c r="B92" s="5"/>
      <c r="C92" s="4"/>
      <c r="D92" s="6"/>
      <c r="BH92" s="6"/>
    </row>
    <row r="93" spans="1:60" ht="15">
      <c r="A93" s="4"/>
      <c r="B93" s="5"/>
      <c r="C93" s="4"/>
      <c r="D93" s="6"/>
      <c r="BH93" s="6"/>
    </row>
  </sheetData>
  <sheetProtection password="CDCA" sheet="1" objects="1" scenarios="1" selectLockedCells="1"/>
  <mergeCells count="2">
    <mergeCell ref="A7:B7"/>
    <mergeCell ref="A1:BH1"/>
  </mergeCells>
  <printOptions horizontalCentered="1"/>
  <pageMargins left="0.25" right="0.25" top="0.5" bottom="0.5" header="0.5" footer="0.5"/>
  <pageSetup fitToHeight="2" fitToWidth="1" horizontalDpi="600" verticalDpi="600" orientation="portrait" scale="70" r:id="rId1"/>
  <rowBreaks count="2" manualBreakCount="2">
    <brk id="28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linda</cp:lastModifiedBy>
  <cp:lastPrinted>2010-11-18T16:18:47Z</cp:lastPrinted>
  <dcterms:created xsi:type="dcterms:W3CDTF">2007-05-18T13:29:36Z</dcterms:created>
  <dcterms:modified xsi:type="dcterms:W3CDTF">2011-12-09T17:33:37Z</dcterms:modified>
  <cp:category/>
  <cp:version/>
  <cp:contentType/>
  <cp:contentStatus/>
</cp:coreProperties>
</file>